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<sst xmlns="http://schemas.openxmlformats.org/spreadsheetml/2006/main" count="105" uniqueCount="104">
  <si>
    <t>( тыс.руб.)</t>
  </si>
  <si>
    <t>Код бюджетной классификации</t>
  </si>
  <si>
    <t>Доходный источник</t>
  </si>
  <si>
    <t xml:space="preserve">Сумма </t>
  </si>
  <si>
    <t>НАЛОГОВЫЕ ДОХОДЫ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</si>
  <si>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</si>
  <si>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</si>
  <si>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</si>
  <si>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</si>
  <si>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</si>
  <si>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</si>
  <si>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</si>
  <si>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</si>
  <si>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</si>
  <si>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</si>
  <si>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</si>
  <si>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</si>
  <si>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</si>
  <si>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</si>
  <si>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</si>
  <si>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</si>
  <si>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</si>
  <si>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</si>
  <si>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</si>
  <si>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</si>
  <si>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</si>
  <si>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</si>
  <si>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</si>
  <si>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</si>
  <si>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 xml:space="preserve"> 1 05 01011 01 0000 110</t>
  </si>
  <si>
    <t xml:space="preserve"> 1 05 01021 01 0000 110</t>
  </si>
  <si>
    <t xml:space="preserve"> 1 05 02000 02 0000 110</t>
  </si>
  <si>
    <t xml:space="preserve"> 1 05 03000 01 0000 110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</si>
  <si>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</si>
  <si>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</si>
  <si>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</si>
  <si>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1 06 01000 00 0000 110</t>
  </si>
  <si>
    <t>Налог на имущество физических лиц</t>
  </si>
  <si>
    <t>Налог на имущество организаций</t>
  </si>
  <si>
    <t>1 06 06000  00 0000 110</t>
  </si>
  <si>
    <t>Земельный налог</t>
  </si>
  <si>
    <t>1 06 06030 00 0000 110</t>
  </si>
  <si>
    <t>1 06 06040 00 0000 110</t>
  </si>
  <si>
    <t>Земельный налог с физических лиц</t>
  </si>
  <si>
    <t>Налог на доходы физических лиц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</si>
  <si>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</si>
  <si>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</si>
  <si>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1 11 05024 04 0000 120</t>
  </si>
  <si>
    <t xml:space="preserve"> 1 12 00000 00 0000 000</t>
  </si>
  <si>
    <t xml:space="preserve"> 1 14 00000 00 0000 000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</si>
  <si>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</si>
  <si>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</si>
  <si>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</si>
  <si>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</si>
  <si>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</si>
  <si>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</si>
  <si>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</si>
  <si>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</si>
  <si>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 xml:space="preserve">Земельный налог с организаций </t>
  </si>
  <si>
    <t>Изменения</t>
  </si>
  <si>
    <t>Уточненные назначения</t>
  </si>
  <si>
    <t>Приложение №1</t>
  </si>
  <si>
    <t>к решению окружного Совета депутатов</t>
  </si>
  <si>
    <t xml:space="preserve">МО "Зеленоградский городской округ"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</si>
  <si>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</si>
  <si>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1 11 09044 04 0000 120</t>
  </si>
  <si>
    <t>1 05 04010 02 1000 110</t>
  </si>
  <si>
    <t>Изменения август</t>
  </si>
  <si>
    <t>Изменение</t>
  </si>
  <si>
    <t>Бюджетные назначения</t>
  </si>
  <si>
    <t xml:space="preserve"> </t>
  </si>
  <si>
    <t xml:space="preserve">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</si>
  <si>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</si>
  <si>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</si>
  <si>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</si>
  <si>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1 12 01000 01 0000 120 </t>
  </si>
  <si>
    <t>Плата за негативное воздействие на окружающую среду</t>
  </si>
  <si>
    <t>Исполнение</t>
  </si>
  <si>
    <t>Исполнение налоговых и неналоговых доходов бюджета                                                                                                                                                                                                             МО "Зеленоградский  городской округ" за 2018 год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</si>
  <si>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</si>
  <si>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</si>
  <si>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Задолженность и перерасчеты по отмененным налогам, сборам и иным обязательным платежам</t>
  </si>
  <si>
    <t xml:space="preserve"> 1 13 00000 00 0000 000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</si>
  <si>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</si>
  <si>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</t>
  </si>
  <si>
    <t>1 13 01994 04 0000 130</t>
  </si>
  <si>
    <t xml:space="preserve">Уточненные бюджетные назначения </t>
  </si>
  <si>
    <t>Налоги на совокупный доход</t>
  </si>
  <si>
    <t>Налоги на имущество</t>
  </si>
  <si>
    <t>1 05 01000 00 0000 110</t>
  </si>
  <si>
    <t xml:space="preserve">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</si>
  <si>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</si>
  <si>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Налог, взимаемый в связи с применением патентной системы налогообложения </t>
  </si>
  <si>
    <t>1 06 02000 02 0000 110</t>
  </si>
  <si>
    <t xml:space="preserve">Государственная пошлина 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</si>
  <si>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</si>
  <si>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</si>
  <si>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1 01 00000 00 0000 000</t>
  </si>
  <si>
    <t>Налоги на прибыль, доходы</t>
  </si>
  <si>
    <t xml:space="preserve"> 1 05 00000 00 0000 000</t>
  </si>
  <si>
    <t>1 06 00000 00 0000 000</t>
  </si>
  <si>
    <t xml:space="preserve"> 1 08 00000 00 0000 000</t>
  </si>
  <si>
    <t>1 09 00000 00 0000 000</t>
  </si>
  <si>
    <t xml:space="preserve">"Об утверждении отчета об исполнении бюджета муниципального образования "Зеленоградский городской округ" за 2018 год"
от 17 апреля 2019 года №295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</si>
</sst>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</numFmts>
  <fonts count="48">
    <font>
      <sz val="10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.5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88" fontId="7" fillId="0" borderId="10" xfId="6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vertical="center" wrapText="1"/>
    </xf>
    <xf numFmtId="188" fontId="5" fillId="0" borderId="10" xfId="6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vertical="center" wrapText="1"/>
    </xf>
    <xf numFmtId="188" fontId="5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vertical="center" wrapText="1"/>
    </xf>
    <xf numFmtId="188" fontId="7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188" fontId="7" fillId="0" borderId="10" xfId="60" applyNumberFormat="1" applyFont="1" applyFill="1" applyBorder="1" applyAlignment="1">
      <alignment horizontal="right" vertical="center" wrapText="1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6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center" wrapText="1"/>
    </xf>
    <xf numFmtId="2" fontId="9" fillId="0" borderId="0" xfId="0" applyNumberFormat="1" applyFont="1" applyAlignment="1">
      <alignment horizontal="right"/>
    </xf>
    <xf numFmtId="2" fontId="3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3" fillId="0" borderId="10" xfId="60" applyNumberFormat="1" applyFont="1" applyFill="1" applyBorder="1" applyAlignment="1">
      <alignment horizontal="right" vertical="center"/>
    </xf>
    <xf numFmtId="2" fontId="7" fillId="0" borderId="10" xfId="60" applyNumberFormat="1" applyFont="1" applyFill="1" applyBorder="1" applyAlignment="1">
      <alignment horizontal="right" vertical="center"/>
    </xf>
    <xf numFmtId="2" fontId="5" fillId="0" borderId="10" xfId="6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 vertical="center"/>
    </xf>
    <xf numFmtId="2" fontId="7" fillId="0" borderId="10" xfId="0" applyNumberFormat="1" applyFont="1" applyFill="1" applyBorder="1" applyAlignment="1">
      <alignment horizontal="right" vertical="center"/>
    </xf>
    <xf numFmtId="2" fontId="7" fillId="0" borderId="10" xfId="60" applyNumberFormat="1" applyFont="1" applyFill="1" applyBorder="1" applyAlignment="1">
      <alignment horizontal="right" vertical="center" wrapText="1"/>
    </xf>
    <xf numFmtId="2" fontId="9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85" zoomScaleNormal="85" zoomScalePageLayoutView="0" workbookViewId="0" topLeftCell="A1">
      <selection activeCell="B4" sqref="B4:J4"/>
    </sheetView>
  </sheetViews>
  <sheetFormatPr defaultColWidth="9.140625" defaultRowHeight="12.75"/>
  <cols>
    <col min="1" max="1" width="29.421875" style="0" customWidth="1"/>
    <col min="2" max="2" width="37.28125" style="0" customWidth="1"/>
    <col min="3" max="3" width="28.421875" style="5" hidden="1" customWidth="1"/>
    <col min="4" max="4" width="12.28125" style="5" hidden="1" customWidth="1"/>
    <col min="5" max="5" width="21.8515625" style="5" hidden="1" customWidth="1"/>
    <col min="6" max="7" width="0.13671875" style="5" hidden="1" customWidth="1"/>
    <col min="8" max="8" width="21.8515625" style="5" hidden="1" customWidth="1"/>
    <col min="9" max="10" width="21.8515625" style="43" customWidth="1"/>
    <col min="11" max="11" width="9.7109375" style="0" bestFit="1" customWidth="1"/>
  </cols>
  <sheetData>
    <row r="1" spans="2:10" ht="12.75">
      <c r="B1" s="48" t="s">
        <v>61</v>
      </c>
      <c r="C1" s="48"/>
      <c r="D1" s="48"/>
      <c r="E1" s="48"/>
      <c r="F1" s="49"/>
      <c r="G1" s="49"/>
      <c r="H1" s="50"/>
      <c r="I1" s="50"/>
      <c r="J1" s="50"/>
    </row>
    <row r="2" spans="2:10" ht="12.75">
      <c r="B2" s="53" t="s">
        <v>62</v>
      </c>
      <c r="C2" s="53"/>
      <c r="D2" s="53"/>
      <c r="E2" s="53"/>
      <c r="F2" s="53"/>
      <c r="G2" s="53"/>
      <c r="H2" s="50"/>
      <c r="I2" s="50"/>
      <c r="J2" s="50"/>
    </row>
    <row r="3" spans="2:10" ht="13.5" customHeight="1">
      <c r="B3" s="53" t="s">
        <v>63</v>
      </c>
      <c r="C3" s="53"/>
      <c r="D3" s="53"/>
      <c r="E3" s="53"/>
      <c r="F3" s="53"/>
      <c r="G3" s="53"/>
      <c r="H3" s="50"/>
      <c r="I3" s="50"/>
      <c r="J3" s="50"/>
    </row>
    <row r="4" spans="2:10" ht="42.75" customHeight="1">
      <c r="B4" s="53" t="s">
        <v>103</v>
      </c>
      <c r="C4" s="53"/>
      <c r="D4" s="53"/>
      <c r="E4" s="53"/>
      <c r="F4" s="53"/>
      <c r="G4" s="53"/>
      <c r="H4" s="50"/>
      <c r="I4" s="50"/>
      <c r="J4" s="50"/>
    </row>
    <row r="5" spans="2:10" ht="12.75">
      <c r="B5" s="50"/>
      <c r="C5" s="50"/>
      <c r="D5" s="50"/>
      <c r="E5" s="50"/>
      <c r="F5" s="50"/>
      <c r="G5" s="50"/>
      <c r="H5" s="50"/>
      <c r="I5" s="50"/>
      <c r="J5" s="50"/>
    </row>
    <row r="6" spans="2:10" ht="15">
      <c r="B6" s="1"/>
      <c r="C6" s="4"/>
      <c r="D6" s="4"/>
      <c r="E6" s="4"/>
      <c r="F6" s="4"/>
      <c r="G6" s="4"/>
      <c r="H6" s="4"/>
      <c r="I6" s="32"/>
      <c r="J6" s="32"/>
    </row>
    <row r="7" spans="1:10" ht="42" customHeight="1">
      <c r="A7" s="51" t="s">
        <v>78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ht="15">
      <c r="A8" s="51"/>
      <c r="B8" s="52"/>
      <c r="C8" s="52"/>
      <c r="D8" s="52"/>
      <c r="E8" s="52"/>
      <c r="F8" s="52"/>
      <c r="G8" s="52"/>
      <c r="H8" s="52"/>
      <c r="I8" s="52"/>
      <c r="J8" s="33"/>
    </row>
    <row r="9" spans="1:10" ht="15.75">
      <c r="A9" s="2"/>
      <c r="B9" s="3"/>
      <c r="C9" s="6"/>
      <c r="D9" s="6"/>
      <c r="E9" s="6"/>
      <c r="F9" s="6"/>
      <c r="G9" s="6"/>
      <c r="H9" s="6"/>
      <c r="I9" s="34"/>
      <c r="J9" s="34" t="s">
        <v>0</v>
      </c>
    </row>
    <row r="10" spans="1:10" s="10" customFormat="1" ht="67.5" customHeight="1">
      <c r="A10" s="27" t="s">
        <v>1</v>
      </c>
      <c r="B10" s="28" t="s">
        <v>2</v>
      </c>
      <c r="C10" s="28" t="s">
        <v>3</v>
      </c>
      <c r="D10" s="28" t="s">
        <v>59</v>
      </c>
      <c r="E10" s="28" t="s">
        <v>60</v>
      </c>
      <c r="F10" s="28" t="s">
        <v>67</v>
      </c>
      <c r="G10" s="28" t="s">
        <v>69</v>
      </c>
      <c r="H10" s="28" t="s">
        <v>68</v>
      </c>
      <c r="I10" s="35" t="s">
        <v>86</v>
      </c>
      <c r="J10" s="35" t="s">
        <v>77</v>
      </c>
    </row>
    <row r="11" spans="1:10" s="10" customFormat="1" ht="15.75">
      <c r="A11" s="27"/>
      <c r="B11" s="30" t="s">
        <v>4</v>
      </c>
      <c r="C11" s="31">
        <f aca="true" t="shared" si="0" ref="C11:H11">C13+C17+C23+C31+C34+C38</f>
        <v>289500</v>
      </c>
      <c r="D11" s="31">
        <f t="shared" si="0"/>
        <v>3000</v>
      </c>
      <c r="E11" s="31">
        <f t="shared" si="0"/>
        <v>292500</v>
      </c>
      <c r="F11" s="31">
        <f t="shared" si="0"/>
        <v>20500</v>
      </c>
      <c r="G11" s="31">
        <f t="shared" si="0"/>
        <v>313000</v>
      </c>
      <c r="H11" s="31">
        <f t="shared" si="0"/>
        <v>58500</v>
      </c>
      <c r="I11" s="36">
        <f>I17+I23+I31+I38+I37+I12</f>
        <v>375000</v>
      </c>
      <c r="J11" s="36">
        <f>J17+J23+J31+J38+J37+J12</f>
        <v>415586.6499999999</v>
      </c>
    </row>
    <row r="12" spans="1:10" s="10" customFormat="1" ht="15.75">
      <c r="A12" s="12" t="s">
        <v>97</v>
      </c>
      <c r="B12" s="17" t="s">
        <v>98</v>
      </c>
      <c r="C12" s="29">
        <f aca="true" t="shared" si="1" ref="C12:J13">SUM(C13:C15)</f>
        <v>342400</v>
      </c>
      <c r="D12" s="29">
        <f t="shared" si="1"/>
        <v>0</v>
      </c>
      <c r="E12" s="29">
        <f t="shared" si="1"/>
        <v>342400</v>
      </c>
      <c r="F12" s="29">
        <f t="shared" si="1"/>
        <v>20000</v>
      </c>
      <c r="G12" s="29">
        <f t="shared" si="1"/>
        <v>362400</v>
      </c>
      <c r="H12" s="29">
        <f>SUM(H13:H15)</f>
        <v>74800</v>
      </c>
      <c r="I12" s="37">
        <f>I13</f>
        <v>220000</v>
      </c>
      <c r="J12" s="37">
        <f>J13</f>
        <v>239918.55</v>
      </c>
    </row>
    <row r="13" spans="1:10" s="10" customFormat="1" ht="15.75">
      <c r="A13" s="12" t="s">
        <v>20</v>
      </c>
      <c r="B13" s="17" t="s">
        <v>44</v>
      </c>
      <c r="C13" s="29">
        <f t="shared" si="1"/>
        <v>173000</v>
      </c>
      <c r="D13" s="29">
        <f t="shared" si="1"/>
        <v>0</v>
      </c>
      <c r="E13" s="29">
        <f t="shared" si="1"/>
        <v>173000</v>
      </c>
      <c r="F13" s="29">
        <f t="shared" si="1"/>
        <v>10000</v>
      </c>
      <c r="G13" s="29">
        <f t="shared" si="1"/>
        <v>183000</v>
      </c>
      <c r="H13" s="29">
        <f>SUM(H14:H16)</f>
        <v>37000</v>
      </c>
      <c r="I13" s="37">
        <f>SUM(I14:I16)</f>
        <v>220000</v>
      </c>
      <c r="J13" s="37">
        <f t="shared" si="1"/>
        <v>239918.55</v>
      </c>
    </row>
    <row r="14" spans="1:10" s="10" customFormat="1" ht="153.75" customHeight="1">
      <c r="A14" s="7" t="s">
        <v>19</v>
      </c>
      <c r="B14" s="8" t="s">
        <v>33</v>
      </c>
      <c r="C14" s="9">
        <v>168300</v>
      </c>
      <c r="D14" s="9"/>
      <c r="E14" s="9">
        <v>168300</v>
      </c>
      <c r="F14" s="9">
        <v>9600</v>
      </c>
      <c r="G14" s="9">
        <f>E14+F14</f>
        <v>177900</v>
      </c>
      <c r="H14" s="9">
        <f>1100+37000</f>
        <v>38100</v>
      </c>
      <c r="I14" s="38">
        <f>G14+1100+37000</f>
        <v>216000</v>
      </c>
      <c r="J14" s="38">
        <v>235562.36</v>
      </c>
    </row>
    <row r="15" spans="1:10" s="10" customFormat="1" ht="219.75" customHeight="1">
      <c r="A15" s="7" t="s">
        <v>18</v>
      </c>
      <c r="B15" s="11" t="s">
        <v>34</v>
      </c>
      <c r="C15" s="9">
        <v>1100</v>
      </c>
      <c r="D15" s="9"/>
      <c r="E15" s="9">
        <v>1100</v>
      </c>
      <c r="F15" s="9">
        <v>400</v>
      </c>
      <c r="G15" s="9">
        <f>E15+F15</f>
        <v>1500</v>
      </c>
      <c r="H15" s="9">
        <v>-300</v>
      </c>
      <c r="I15" s="38">
        <f>G15-300</f>
        <v>1200</v>
      </c>
      <c r="J15" s="38">
        <v>1325.22</v>
      </c>
    </row>
    <row r="16" spans="1:10" s="10" customFormat="1" ht="78.75">
      <c r="A16" s="7" t="s">
        <v>17</v>
      </c>
      <c r="B16" s="11" t="s">
        <v>5</v>
      </c>
      <c r="C16" s="9">
        <v>3600</v>
      </c>
      <c r="D16" s="9"/>
      <c r="E16" s="9">
        <v>3600</v>
      </c>
      <c r="F16" s="9"/>
      <c r="G16" s="9">
        <f>E16+F16</f>
        <v>3600</v>
      </c>
      <c r="H16" s="9">
        <v>-800</v>
      </c>
      <c r="I16" s="38">
        <f>G16-800</f>
        <v>2800</v>
      </c>
      <c r="J16" s="38">
        <v>3030.97</v>
      </c>
    </row>
    <row r="17" spans="1:10" s="10" customFormat="1" ht="63">
      <c r="A17" s="12" t="s">
        <v>16</v>
      </c>
      <c r="B17" s="13" t="s">
        <v>35</v>
      </c>
      <c r="C17" s="14">
        <f aca="true" t="shared" si="2" ref="C17:J17">C18</f>
        <v>12200</v>
      </c>
      <c r="D17" s="14">
        <f t="shared" si="2"/>
        <v>0</v>
      </c>
      <c r="E17" s="14">
        <f t="shared" si="2"/>
        <v>12200</v>
      </c>
      <c r="F17" s="14">
        <f t="shared" si="2"/>
        <v>0</v>
      </c>
      <c r="G17" s="14">
        <f t="shared" si="2"/>
        <v>12200</v>
      </c>
      <c r="H17" s="14">
        <f t="shared" si="2"/>
        <v>0</v>
      </c>
      <c r="I17" s="39">
        <f t="shared" si="2"/>
        <v>12200</v>
      </c>
      <c r="J17" s="39">
        <f t="shared" si="2"/>
        <v>13495.479999999998</v>
      </c>
    </row>
    <row r="18" spans="1:10" s="10" customFormat="1" ht="63">
      <c r="A18" s="12" t="s">
        <v>26</v>
      </c>
      <c r="B18" s="15" t="s">
        <v>23</v>
      </c>
      <c r="C18" s="14">
        <f aca="true" t="shared" si="3" ref="C18:H18">SUM(C19:C22)</f>
        <v>12200</v>
      </c>
      <c r="D18" s="14">
        <f t="shared" si="3"/>
        <v>0</v>
      </c>
      <c r="E18" s="14">
        <f t="shared" si="3"/>
        <v>12200</v>
      </c>
      <c r="F18" s="14">
        <f t="shared" si="3"/>
        <v>0</v>
      </c>
      <c r="G18" s="14">
        <f t="shared" si="3"/>
        <v>12200</v>
      </c>
      <c r="H18" s="14">
        <f t="shared" si="3"/>
        <v>0</v>
      </c>
      <c r="I18" s="39">
        <f>SUM(I19:I22)</f>
        <v>12200</v>
      </c>
      <c r="J18" s="39">
        <f>SUM(J19:J22)</f>
        <v>13495.479999999998</v>
      </c>
    </row>
    <row r="19" spans="1:10" s="10" customFormat="1" ht="126">
      <c r="A19" s="7" t="s">
        <v>21</v>
      </c>
      <c r="B19" s="16" t="s">
        <v>22</v>
      </c>
      <c r="C19" s="9">
        <v>4100</v>
      </c>
      <c r="D19" s="9"/>
      <c r="E19" s="9">
        <f aca="true" t="shared" si="4" ref="E19:G20">C19</f>
        <v>4100</v>
      </c>
      <c r="F19" s="9">
        <f t="shared" si="4"/>
        <v>0</v>
      </c>
      <c r="G19" s="9">
        <f t="shared" si="4"/>
        <v>4100</v>
      </c>
      <c r="H19" s="9">
        <v>720</v>
      </c>
      <c r="I19" s="38">
        <f>G19+720</f>
        <v>4820</v>
      </c>
      <c r="J19" s="38">
        <v>6013.12</v>
      </c>
    </row>
    <row r="20" spans="1:10" s="10" customFormat="1" ht="173.25">
      <c r="A20" s="7" t="s">
        <v>27</v>
      </c>
      <c r="B20" s="16" t="s">
        <v>24</v>
      </c>
      <c r="C20" s="9">
        <v>60</v>
      </c>
      <c r="D20" s="9"/>
      <c r="E20" s="9">
        <f t="shared" si="4"/>
        <v>60</v>
      </c>
      <c r="F20" s="9">
        <f t="shared" si="4"/>
        <v>0</v>
      </c>
      <c r="G20" s="9">
        <f t="shared" si="4"/>
        <v>60</v>
      </c>
      <c r="H20" s="9">
        <v>-20</v>
      </c>
      <c r="I20" s="38">
        <f>G20-20</f>
        <v>40</v>
      </c>
      <c r="J20" s="38">
        <v>57.91</v>
      </c>
    </row>
    <row r="21" spans="1:10" s="10" customFormat="1" ht="141.75">
      <c r="A21" s="7" t="s">
        <v>28</v>
      </c>
      <c r="B21" s="16" t="s">
        <v>25</v>
      </c>
      <c r="C21" s="9">
        <v>8040</v>
      </c>
      <c r="D21" s="9"/>
      <c r="E21" s="9">
        <f>C21</f>
        <v>8040</v>
      </c>
      <c r="F21" s="9">
        <f>D21</f>
        <v>0</v>
      </c>
      <c r="G21" s="9">
        <f>E21</f>
        <v>8040</v>
      </c>
      <c r="H21" s="9">
        <v>-700</v>
      </c>
      <c r="I21" s="38">
        <f>G21-700</f>
        <v>7340</v>
      </c>
      <c r="J21" s="38">
        <v>8771.73</v>
      </c>
    </row>
    <row r="22" spans="1:10" s="10" customFormat="1" ht="126">
      <c r="A22" s="7" t="s">
        <v>80</v>
      </c>
      <c r="B22" s="16" t="s">
        <v>79</v>
      </c>
      <c r="C22" s="9"/>
      <c r="D22" s="9"/>
      <c r="E22" s="9"/>
      <c r="F22" s="9"/>
      <c r="G22" s="9"/>
      <c r="H22" s="9"/>
      <c r="I22" s="38"/>
      <c r="J22" s="38">
        <v>-1347.28</v>
      </c>
    </row>
    <row r="23" spans="1:10" s="46" customFormat="1" ht="15.75">
      <c r="A23" s="12" t="s">
        <v>99</v>
      </c>
      <c r="B23" s="17" t="s">
        <v>87</v>
      </c>
      <c r="C23" s="18">
        <f>SUM(C24+C28+C29)</f>
        <v>51300</v>
      </c>
      <c r="D23" s="18">
        <f>SUM(D24+D28+D29)</f>
        <v>0</v>
      </c>
      <c r="E23" s="18">
        <f aca="true" t="shared" si="5" ref="E23:J23">SUM(E24+E28+E29+E30)</f>
        <v>51300</v>
      </c>
      <c r="F23" s="18">
        <f t="shared" si="5"/>
        <v>-4500</v>
      </c>
      <c r="G23" s="18">
        <f t="shared" si="5"/>
        <v>46800</v>
      </c>
      <c r="H23" s="18">
        <f t="shared" si="5"/>
        <v>-1500</v>
      </c>
      <c r="I23" s="40">
        <f t="shared" si="5"/>
        <v>45300</v>
      </c>
      <c r="J23" s="40">
        <f t="shared" si="5"/>
        <v>46873.659999999996</v>
      </c>
    </row>
    <row r="24" spans="1:10" s="10" customFormat="1" ht="47.25">
      <c r="A24" s="7" t="s">
        <v>89</v>
      </c>
      <c r="B24" s="17" t="s">
        <v>6</v>
      </c>
      <c r="C24" s="18">
        <f aca="true" t="shared" si="6" ref="C24:H24">SUM(C25:C26)</f>
        <v>23300</v>
      </c>
      <c r="D24" s="18">
        <f t="shared" si="6"/>
        <v>0</v>
      </c>
      <c r="E24" s="18">
        <f t="shared" si="6"/>
        <v>23300</v>
      </c>
      <c r="F24" s="18">
        <f t="shared" si="6"/>
        <v>3000</v>
      </c>
      <c r="G24" s="18">
        <f t="shared" si="6"/>
        <v>26300</v>
      </c>
      <c r="H24" s="18">
        <f t="shared" si="6"/>
        <v>0</v>
      </c>
      <c r="I24" s="40">
        <f>SUM(I25:I26)</f>
        <v>26300</v>
      </c>
      <c r="J24" s="40">
        <f>SUM(J25:J27)</f>
        <v>27017.62</v>
      </c>
    </row>
    <row r="25" spans="1:10" s="10" customFormat="1" ht="63">
      <c r="A25" s="7" t="s">
        <v>29</v>
      </c>
      <c r="B25" s="19" t="s">
        <v>7</v>
      </c>
      <c r="C25" s="20">
        <v>14300</v>
      </c>
      <c r="D25" s="20"/>
      <c r="E25" s="20">
        <v>14300</v>
      </c>
      <c r="F25" s="20">
        <v>2000</v>
      </c>
      <c r="G25" s="20">
        <f aca="true" t="shared" si="7" ref="G25:G30">E25+F25</f>
        <v>16300</v>
      </c>
      <c r="H25" s="20"/>
      <c r="I25" s="41">
        <f>G25+H25</f>
        <v>16300</v>
      </c>
      <c r="J25" s="41">
        <v>17987.27</v>
      </c>
    </row>
    <row r="26" spans="1:13" s="10" customFormat="1" ht="78.75">
      <c r="A26" s="7" t="s">
        <v>30</v>
      </c>
      <c r="B26" s="19" t="s">
        <v>8</v>
      </c>
      <c r="C26" s="9">
        <v>9000</v>
      </c>
      <c r="D26" s="9"/>
      <c r="E26" s="20">
        <v>9000</v>
      </c>
      <c r="F26" s="20">
        <v>1000</v>
      </c>
      <c r="G26" s="20">
        <f t="shared" si="7"/>
        <v>10000</v>
      </c>
      <c r="H26" s="20"/>
      <c r="I26" s="41">
        <f>G26+H26</f>
        <v>10000</v>
      </c>
      <c r="J26" s="41">
        <v>9097.9</v>
      </c>
      <c r="M26" s="44"/>
    </row>
    <row r="27" spans="1:10" s="10" customFormat="1" ht="63">
      <c r="A27" s="7" t="s">
        <v>90</v>
      </c>
      <c r="B27" s="19" t="s">
        <v>91</v>
      </c>
      <c r="C27" s="9">
        <v>19000</v>
      </c>
      <c r="D27" s="9"/>
      <c r="E27" s="20">
        <f>C27+D27</f>
        <v>19000</v>
      </c>
      <c r="F27" s="20"/>
      <c r="G27" s="20">
        <f t="shared" si="7"/>
        <v>19000</v>
      </c>
      <c r="H27" s="20">
        <v>-2000</v>
      </c>
      <c r="I27" s="41"/>
      <c r="J27" s="41">
        <v>-67.55</v>
      </c>
    </row>
    <row r="28" spans="1:10" s="10" customFormat="1" ht="31.5">
      <c r="A28" s="7" t="s">
        <v>31</v>
      </c>
      <c r="B28" s="19" t="s">
        <v>9</v>
      </c>
      <c r="C28" s="9">
        <v>19000</v>
      </c>
      <c r="D28" s="9"/>
      <c r="E28" s="20">
        <f>C28+D28</f>
        <v>19000</v>
      </c>
      <c r="F28" s="20"/>
      <c r="G28" s="20">
        <f t="shared" si="7"/>
        <v>19000</v>
      </c>
      <c r="H28" s="20">
        <v>-2000</v>
      </c>
      <c r="I28" s="41">
        <f>G28-2000</f>
        <v>17000</v>
      </c>
      <c r="J28" s="41">
        <v>17746.87</v>
      </c>
    </row>
    <row r="29" spans="1:10" s="10" customFormat="1" ht="31.5">
      <c r="A29" s="7" t="s">
        <v>32</v>
      </c>
      <c r="B29" s="19" t="s">
        <v>10</v>
      </c>
      <c r="C29" s="9">
        <v>9000</v>
      </c>
      <c r="D29" s="9"/>
      <c r="E29" s="20">
        <v>9000</v>
      </c>
      <c r="F29" s="20">
        <v>-8000</v>
      </c>
      <c r="G29" s="20">
        <f t="shared" si="7"/>
        <v>1000</v>
      </c>
      <c r="H29" s="20"/>
      <c r="I29" s="41">
        <f>G29+H29</f>
        <v>1000</v>
      </c>
      <c r="J29" s="41">
        <v>884.74</v>
      </c>
    </row>
    <row r="30" spans="1:10" s="10" customFormat="1" ht="47.25">
      <c r="A30" s="7" t="s">
        <v>66</v>
      </c>
      <c r="B30" s="19" t="s">
        <v>92</v>
      </c>
      <c r="C30" s="9"/>
      <c r="D30" s="9"/>
      <c r="E30" s="20"/>
      <c r="F30" s="20">
        <v>500</v>
      </c>
      <c r="G30" s="20">
        <f t="shared" si="7"/>
        <v>500</v>
      </c>
      <c r="H30" s="20">
        <v>500</v>
      </c>
      <c r="I30" s="41">
        <f>G30+500</f>
        <v>1000</v>
      </c>
      <c r="J30" s="41">
        <v>1224.43</v>
      </c>
    </row>
    <row r="31" spans="1:11" s="10" customFormat="1" ht="15.75">
      <c r="A31" s="12" t="s">
        <v>100</v>
      </c>
      <c r="B31" s="17" t="s">
        <v>88</v>
      </c>
      <c r="C31" s="14">
        <f aca="true" t="shared" si="8" ref="C31:H31">C32+C33</f>
        <v>19000</v>
      </c>
      <c r="D31" s="14">
        <f t="shared" si="8"/>
        <v>0</v>
      </c>
      <c r="E31" s="14">
        <f t="shared" si="8"/>
        <v>19000</v>
      </c>
      <c r="F31" s="14">
        <f t="shared" si="8"/>
        <v>5000</v>
      </c>
      <c r="G31" s="14">
        <f t="shared" si="8"/>
        <v>24000</v>
      </c>
      <c r="H31" s="14">
        <f t="shared" si="8"/>
        <v>3000</v>
      </c>
      <c r="I31" s="39">
        <f>I32+I33+I34</f>
        <v>94000</v>
      </c>
      <c r="J31" s="39">
        <f>J32+J33+J34</f>
        <v>111013.72999999998</v>
      </c>
      <c r="K31" s="44"/>
    </row>
    <row r="32" spans="1:10" s="21" customFormat="1" ht="31.5">
      <c r="A32" s="7" t="s">
        <v>36</v>
      </c>
      <c r="B32" s="19" t="s">
        <v>37</v>
      </c>
      <c r="C32" s="9">
        <v>3500</v>
      </c>
      <c r="D32" s="9"/>
      <c r="E32" s="9">
        <f>C32+D32</f>
        <v>3500</v>
      </c>
      <c r="F32" s="9"/>
      <c r="G32" s="9">
        <f>E32+F32</f>
        <v>3500</v>
      </c>
      <c r="H32" s="9">
        <v>3000</v>
      </c>
      <c r="I32" s="38">
        <f>G32+3000</f>
        <v>6500</v>
      </c>
      <c r="J32" s="38">
        <v>13021.17</v>
      </c>
    </row>
    <row r="33" spans="1:10" s="10" customFormat="1" ht="15.75">
      <c r="A33" s="7" t="s">
        <v>93</v>
      </c>
      <c r="B33" s="19" t="s">
        <v>38</v>
      </c>
      <c r="C33" s="9">
        <v>15500</v>
      </c>
      <c r="D33" s="9"/>
      <c r="E33" s="9">
        <v>15500</v>
      </c>
      <c r="F33" s="9">
        <v>5000</v>
      </c>
      <c r="G33" s="9">
        <f>E33+F33</f>
        <v>20500</v>
      </c>
      <c r="H33" s="9"/>
      <c r="I33" s="38">
        <f>G33+H33</f>
        <v>20500</v>
      </c>
      <c r="J33" s="38">
        <v>21392.6</v>
      </c>
    </row>
    <row r="34" spans="1:10" s="10" customFormat="1" ht="24" customHeight="1">
      <c r="A34" s="12" t="s">
        <v>39</v>
      </c>
      <c r="B34" s="17" t="s">
        <v>40</v>
      </c>
      <c r="C34" s="14">
        <f aca="true" t="shared" si="9" ref="C34:I34">C35+C36</f>
        <v>34000</v>
      </c>
      <c r="D34" s="14">
        <f t="shared" si="9"/>
        <v>3000</v>
      </c>
      <c r="E34" s="14">
        <f t="shared" si="9"/>
        <v>37000</v>
      </c>
      <c r="F34" s="14">
        <f t="shared" si="9"/>
        <v>10000</v>
      </c>
      <c r="G34" s="14">
        <f t="shared" si="9"/>
        <v>47000</v>
      </c>
      <c r="H34" s="14">
        <f t="shared" si="9"/>
        <v>20000</v>
      </c>
      <c r="I34" s="39">
        <f t="shared" si="9"/>
        <v>67000</v>
      </c>
      <c r="J34" s="39">
        <f>J35+J36</f>
        <v>76599.95999999999</v>
      </c>
    </row>
    <row r="35" spans="1:10" s="10" customFormat="1" ht="15.75">
      <c r="A35" s="7" t="s">
        <v>41</v>
      </c>
      <c r="B35" s="19" t="s">
        <v>58</v>
      </c>
      <c r="C35" s="9">
        <v>23200</v>
      </c>
      <c r="D35" s="9">
        <v>2000</v>
      </c>
      <c r="E35" s="9">
        <v>25200</v>
      </c>
      <c r="F35" s="9">
        <v>10000</v>
      </c>
      <c r="G35" s="9">
        <f>E35+F35</f>
        <v>35200</v>
      </c>
      <c r="H35" s="9">
        <v>2900</v>
      </c>
      <c r="I35" s="38">
        <f>G35+2900</f>
        <v>38100</v>
      </c>
      <c r="J35" s="38">
        <v>36200</v>
      </c>
    </row>
    <row r="36" spans="1:10" s="10" customFormat="1" ht="15.75">
      <c r="A36" s="7" t="s">
        <v>42</v>
      </c>
      <c r="B36" s="19" t="s">
        <v>43</v>
      </c>
      <c r="C36" s="9">
        <v>10800</v>
      </c>
      <c r="D36" s="9">
        <v>1000</v>
      </c>
      <c r="E36" s="9">
        <f>C36+D36</f>
        <v>11800</v>
      </c>
      <c r="F36" s="9"/>
      <c r="G36" s="9">
        <f>E36+F36</f>
        <v>11800</v>
      </c>
      <c r="H36" s="9">
        <v>17100</v>
      </c>
      <c r="I36" s="38">
        <f>G36+17100</f>
        <v>28900</v>
      </c>
      <c r="J36" s="38">
        <v>40399.96</v>
      </c>
    </row>
    <row r="37" spans="1:10" s="10" customFormat="1" ht="15.75">
      <c r="A37" s="12" t="s">
        <v>101</v>
      </c>
      <c r="B37" s="17" t="s">
        <v>94</v>
      </c>
      <c r="C37" s="14" t="e">
        <f>SUM(#REF!)</f>
        <v>#REF!</v>
      </c>
      <c r="D37" s="14" t="e">
        <f>SUM(#REF!)</f>
        <v>#REF!</v>
      </c>
      <c r="E37" s="14" t="e">
        <f>SUM(#REF!)</f>
        <v>#REF!</v>
      </c>
      <c r="F37" s="14"/>
      <c r="G37" s="14" t="e">
        <f>SUM(#REF!)</f>
        <v>#REF!</v>
      </c>
      <c r="H37" s="14" t="e">
        <f>SUM(#REF!)</f>
        <v>#REF!</v>
      </c>
      <c r="I37" s="39">
        <v>3500</v>
      </c>
      <c r="J37" s="39">
        <v>4283.68</v>
      </c>
    </row>
    <row r="38" spans="1:10" s="10" customFormat="1" ht="47.25">
      <c r="A38" s="12" t="s">
        <v>102</v>
      </c>
      <c r="B38" s="17" t="s">
        <v>81</v>
      </c>
      <c r="C38" s="14"/>
      <c r="D38" s="14"/>
      <c r="E38" s="14"/>
      <c r="F38" s="14"/>
      <c r="G38" s="14"/>
      <c r="H38" s="14"/>
      <c r="I38" s="39"/>
      <c r="J38" s="39">
        <v>1.55</v>
      </c>
    </row>
    <row r="39" spans="1:10" s="10" customFormat="1" ht="15.75">
      <c r="A39" s="7"/>
      <c r="B39" s="22" t="s">
        <v>11</v>
      </c>
      <c r="C39" s="14" t="e">
        <f>C40+C45+C49+C53+C54</f>
        <v>#REF!</v>
      </c>
      <c r="D39" s="14" t="e">
        <f>D40+D45+D49+D53+D54</f>
        <v>#REF!</v>
      </c>
      <c r="E39" s="14" t="e">
        <f>E40+E45+E49+E53+E54</f>
        <v>#REF!</v>
      </c>
      <c r="F39" s="14"/>
      <c r="G39" s="14" t="e">
        <f>G40+G45+G49+G53+G54</f>
        <v>#REF!</v>
      </c>
      <c r="H39" s="14" t="e">
        <f>H40+H45+H49+H53+H54</f>
        <v>#REF!</v>
      </c>
      <c r="I39" s="39">
        <f>I40+I45+I49+I53+I54</f>
        <v>128600</v>
      </c>
      <c r="J39" s="39">
        <f>J40+J45+J49+J53+J54+J47</f>
        <v>154312.32</v>
      </c>
    </row>
    <row r="40" spans="1:12" s="10" customFormat="1" ht="110.25">
      <c r="A40" s="12" t="s">
        <v>45</v>
      </c>
      <c r="B40" s="17" t="s">
        <v>12</v>
      </c>
      <c r="C40" s="14">
        <f>SUM(C42:C44)</f>
        <v>59900</v>
      </c>
      <c r="D40" s="14">
        <f>SUM(D42:D44)</f>
        <v>0</v>
      </c>
      <c r="E40" s="14">
        <f>SUM(E42:E44)</f>
        <v>59900</v>
      </c>
      <c r="F40" s="14"/>
      <c r="G40" s="14">
        <f>SUM(G42:G44)</f>
        <v>69900</v>
      </c>
      <c r="H40" s="14" t="e">
        <f>H41+#REF!+H42+H44</f>
        <v>#REF!</v>
      </c>
      <c r="I40" s="39">
        <f>I41+I42+I44+I43</f>
        <v>68100</v>
      </c>
      <c r="J40" s="39">
        <f>J41+J42+J44+J43</f>
        <v>90687.44</v>
      </c>
      <c r="L40" s="10" t="s">
        <v>70</v>
      </c>
    </row>
    <row r="41" spans="1:12" s="10" customFormat="1" ht="159" customHeight="1">
      <c r="A41" s="7" t="s">
        <v>71</v>
      </c>
      <c r="B41" s="23" t="s">
        <v>72</v>
      </c>
      <c r="C41" s="14"/>
      <c r="D41" s="14"/>
      <c r="E41" s="14"/>
      <c r="F41" s="14"/>
      <c r="G41" s="9">
        <v>0</v>
      </c>
      <c r="H41" s="9">
        <v>19900</v>
      </c>
      <c r="I41" s="38">
        <v>21900</v>
      </c>
      <c r="J41" s="38">
        <v>26416.26</v>
      </c>
      <c r="K41" s="47" t="s">
        <v>70</v>
      </c>
      <c r="L41" s="25"/>
    </row>
    <row r="42" spans="1:10" s="10" customFormat="1" ht="167.25" customHeight="1">
      <c r="A42" s="7" t="s">
        <v>47</v>
      </c>
      <c r="B42" s="23" t="s">
        <v>46</v>
      </c>
      <c r="C42" s="24">
        <v>54300</v>
      </c>
      <c r="D42" s="24"/>
      <c r="E42" s="24">
        <f>C42+D42</f>
        <v>54300</v>
      </c>
      <c r="F42" s="24"/>
      <c r="G42" s="24">
        <f>E42+F42+10000</f>
        <v>64300</v>
      </c>
      <c r="H42" s="24">
        <v>-21900</v>
      </c>
      <c r="I42" s="42">
        <f>G42-21900</f>
        <v>42400</v>
      </c>
      <c r="J42" s="42">
        <v>60251.12</v>
      </c>
    </row>
    <row r="43" spans="1:10" s="10" customFormat="1" ht="78" customHeight="1">
      <c r="A43" s="7" t="s">
        <v>95</v>
      </c>
      <c r="B43" s="11" t="s">
        <v>96</v>
      </c>
      <c r="C43" s="9">
        <v>2800</v>
      </c>
      <c r="D43" s="9"/>
      <c r="E43" s="24">
        <f>C43+D43</f>
        <v>2800</v>
      </c>
      <c r="F43" s="24"/>
      <c r="G43" s="24">
        <f>E43+F43</f>
        <v>2800</v>
      </c>
      <c r="H43" s="24">
        <v>1000</v>
      </c>
      <c r="I43" s="42"/>
      <c r="J43" s="42">
        <v>305.8</v>
      </c>
    </row>
    <row r="44" spans="1:10" s="10" customFormat="1" ht="159.75" customHeight="1">
      <c r="A44" s="7" t="s">
        <v>65</v>
      </c>
      <c r="B44" s="11" t="s">
        <v>64</v>
      </c>
      <c r="C44" s="9">
        <v>2800</v>
      </c>
      <c r="D44" s="9"/>
      <c r="E44" s="24">
        <f>C44+D44</f>
        <v>2800</v>
      </c>
      <c r="F44" s="24"/>
      <c r="G44" s="24">
        <f>E44+F44</f>
        <v>2800</v>
      </c>
      <c r="H44" s="24">
        <v>1000</v>
      </c>
      <c r="I44" s="42">
        <f>G44+1000</f>
        <v>3800</v>
      </c>
      <c r="J44" s="42">
        <v>3714.26</v>
      </c>
    </row>
    <row r="45" spans="1:10" s="10" customFormat="1" ht="47.25">
      <c r="A45" s="12" t="s">
        <v>48</v>
      </c>
      <c r="B45" s="17" t="s">
        <v>13</v>
      </c>
      <c r="C45" s="14" t="e">
        <f>SUM(#REF!)</f>
        <v>#REF!</v>
      </c>
      <c r="D45" s="14" t="e">
        <f>SUM(#REF!)</f>
        <v>#REF!</v>
      </c>
      <c r="E45" s="14" t="e">
        <f>SUM(#REF!)</f>
        <v>#REF!</v>
      </c>
      <c r="F45" s="14"/>
      <c r="G45" s="14" t="e">
        <f>G46+#REF!</f>
        <v>#REF!</v>
      </c>
      <c r="H45" s="14">
        <v>2000</v>
      </c>
      <c r="I45" s="39">
        <f>I46</f>
        <v>5500</v>
      </c>
      <c r="J45" s="39">
        <f>J46</f>
        <v>5744.94</v>
      </c>
    </row>
    <row r="46" spans="1:10" s="10" customFormat="1" ht="54" customHeight="1">
      <c r="A46" s="7" t="s">
        <v>75</v>
      </c>
      <c r="B46" s="19" t="s">
        <v>76</v>
      </c>
      <c r="C46" s="9">
        <v>3500</v>
      </c>
      <c r="D46" s="9"/>
      <c r="E46" s="9">
        <f>C46+D46</f>
        <v>3500</v>
      </c>
      <c r="F46" s="9"/>
      <c r="G46" s="9">
        <f>E46+F46</f>
        <v>3500</v>
      </c>
      <c r="H46" s="9"/>
      <c r="I46" s="38">
        <v>5500</v>
      </c>
      <c r="J46" s="38">
        <v>5744.94</v>
      </c>
    </row>
    <row r="47" spans="1:10" s="10" customFormat="1" ht="63">
      <c r="A47" s="12" t="s">
        <v>82</v>
      </c>
      <c r="B47" s="17" t="s">
        <v>83</v>
      </c>
      <c r="C47" s="14">
        <f>SUM(C48+C50)</f>
        <v>4000</v>
      </c>
      <c r="D47" s="14">
        <f>SUM(D48+D50)</f>
        <v>0</v>
      </c>
      <c r="E47" s="14">
        <f>SUM(E48+E50)</f>
        <v>4000</v>
      </c>
      <c r="F47" s="14"/>
      <c r="G47" s="14">
        <f>SUM(G48+G50)</f>
        <v>4000</v>
      </c>
      <c r="H47" s="14">
        <f>H48+H49+H50</f>
        <v>0</v>
      </c>
      <c r="I47" s="39"/>
      <c r="J47" s="39">
        <f>J48</f>
        <v>103.41</v>
      </c>
    </row>
    <row r="48" spans="1:10" s="45" customFormat="1" ht="63">
      <c r="A48" s="7" t="s">
        <v>85</v>
      </c>
      <c r="B48" s="19" t="s">
        <v>84</v>
      </c>
      <c r="C48" s="9"/>
      <c r="D48" s="9"/>
      <c r="E48" s="9"/>
      <c r="F48" s="9"/>
      <c r="G48" s="9"/>
      <c r="H48" s="9"/>
      <c r="I48" s="38"/>
      <c r="J48" s="38">
        <v>103.41</v>
      </c>
    </row>
    <row r="49" spans="1:10" s="10" customFormat="1" ht="47.25">
      <c r="A49" s="12" t="s">
        <v>49</v>
      </c>
      <c r="B49" s="17" t="s">
        <v>14</v>
      </c>
      <c r="C49" s="14">
        <f>SUM(C50+C52)</f>
        <v>25000</v>
      </c>
      <c r="D49" s="14">
        <f>SUM(D50+D52)</f>
        <v>0</v>
      </c>
      <c r="E49" s="14">
        <f>SUM(E50+E52)</f>
        <v>25000</v>
      </c>
      <c r="F49" s="14"/>
      <c r="G49" s="14">
        <f>SUM(G50+G52)</f>
        <v>15000</v>
      </c>
      <c r="H49" s="14">
        <f>H50+H51+H52</f>
        <v>0</v>
      </c>
      <c r="I49" s="39">
        <f>I50+I51+I52</f>
        <v>15000</v>
      </c>
      <c r="J49" s="39">
        <f>J50+J51+J52</f>
        <v>10925.24</v>
      </c>
    </row>
    <row r="50" spans="1:10" s="10" customFormat="1" ht="174" customHeight="1">
      <c r="A50" s="7" t="s">
        <v>51</v>
      </c>
      <c r="B50" s="23" t="s">
        <v>50</v>
      </c>
      <c r="C50" s="9">
        <v>4000</v>
      </c>
      <c r="D50" s="9"/>
      <c r="E50" s="9">
        <f>C50+D50</f>
        <v>4000</v>
      </c>
      <c r="F50" s="9"/>
      <c r="G50" s="9">
        <f>E50+F50</f>
        <v>4000</v>
      </c>
      <c r="H50" s="9">
        <v>0</v>
      </c>
      <c r="I50" s="38">
        <f>G50+H50</f>
        <v>4000</v>
      </c>
      <c r="J50" s="38">
        <v>1524.06</v>
      </c>
    </row>
    <row r="51" spans="1:10" s="10" customFormat="1" ht="98.25" customHeight="1">
      <c r="A51" s="7" t="s">
        <v>73</v>
      </c>
      <c r="B51" s="19" t="s">
        <v>74</v>
      </c>
      <c r="C51" s="9">
        <v>21000</v>
      </c>
      <c r="D51" s="9"/>
      <c r="E51" s="9">
        <f>C51+D51</f>
        <v>21000</v>
      </c>
      <c r="F51" s="9"/>
      <c r="G51" s="9">
        <v>0</v>
      </c>
      <c r="H51" s="9">
        <v>10180</v>
      </c>
      <c r="I51" s="38">
        <f>G51+10180</f>
        <v>10180</v>
      </c>
      <c r="J51" s="38">
        <v>7998.41</v>
      </c>
    </row>
    <row r="52" spans="1:10" s="10" customFormat="1" ht="118.5" customHeight="1">
      <c r="A52" s="7" t="s">
        <v>53</v>
      </c>
      <c r="B52" s="19" t="s">
        <v>52</v>
      </c>
      <c r="C52" s="9">
        <v>21000</v>
      </c>
      <c r="D52" s="9"/>
      <c r="E52" s="9">
        <f>C52+D52</f>
        <v>21000</v>
      </c>
      <c r="F52" s="9"/>
      <c r="G52" s="9">
        <f>E52+F52-10000</f>
        <v>11000</v>
      </c>
      <c r="H52" s="9">
        <v>-10180</v>
      </c>
      <c r="I52" s="38">
        <f>G52-10180</f>
        <v>820</v>
      </c>
      <c r="J52" s="38">
        <v>1402.77</v>
      </c>
    </row>
    <row r="53" spans="1:10" s="10" customFormat="1" ht="31.5">
      <c r="A53" s="12" t="s">
        <v>54</v>
      </c>
      <c r="B53" s="17" t="s">
        <v>57</v>
      </c>
      <c r="C53" s="14">
        <v>6000</v>
      </c>
      <c r="D53" s="14"/>
      <c r="E53" s="14">
        <f>C53+D53</f>
        <v>6000</v>
      </c>
      <c r="F53" s="14"/>
      <c r="G53" s="14">
        <f>E53+F53</f>
        <v>6000</v>
      </c>
      <c r="H53" s="14">
        <v>4000</v>
      </c>
      <c r="I53" s="39">
        <v>10000</v>
      </c>
      <c r="J53" s="39">
        <v>11373.29</v>
      </c>
    </row>
    <row r="54" spans="1:10" s="10" customFormat="1" ht="15.75">
      <c r="A54" s="12" t="s">
        <v>55</v>
      </c>
      <c r="B54" s="17" t="s">
        <v>56</v>
      </c>
      <c r="C54" s="14">
        <v>20000</v>
      </c>
      <c r="D54" s="14"/>
      <c r="E54" s="14">
        <f>C54+D54</f>
        <v>20000</v>
      </c>
      <c r="F54" s="14"/>
      <c r="G54" s="14">
        <f>E54+F54+10000</f>
        <v>30000</v>
      </c>
      <c r="H54" s="14"/>
      <c r="I54" s="39">
        <f>G54+H54</f>
        <v>30000</v>
      </c>
      <c r="J54" s="39">
        <v>35478</v>
      </c>
    </row>
    <row r="55" spans="1:10" s="10" customFormat="1" ht="15.75">
      <c r="A55" s="7"/>
      <c r="B55" s="17" t="s">
        <v>15</v>
      </c>
      <c r="C55" s="18" t="e">
        <f aca="true" t="shared" si="10" ref="C55:J55">C11+C39</f>
        <v>#REF!</v>
      </c>
      <c r="D55" s="18" t="e">
        <f t="shared" si="10"/>
        <v>#REF!</v>
      </c>
      <c r="E55" s="18" t="e">
        <f t="shared" si="10"/>
        <v>#REF!</v>
      </c>
      <c r="F55" s="18">
        <f t="shared" si="10"/>
        <v>20500</v>
      </c>
      <c r="G55" s="18" t="e">
        <f t="shared" si="10"/>
        <v>#REF!</v>
      </c>
      <c r="H55" s="18" t="e">
        <f t="shared" si="10"/>
        <v>#REF!</v>
      </c>
      <c r="I55" s="40">
        <f t="shared" si="10"/>
        <v>503600</v>
      </c>
      <c r="J55" s="40">
        <f t="shared" si="10"/>
        <v>569898.97</v>
      </c>
    </row>
    <row r="60" ht="12.75">
      <c r="B60" s="26"/>
    </row>
  </sheetData>
  <sheetProtection/>
  <mergeCells count="7">
    <mergeCell ref="B1:J1"/>
    <mergeCell ref="A7:J7"/>
    <mergeCell ref="A8:I8"/>
    <mergeCell ref="B5:J5"/>
    <mergeCell ref="B4:J4"/>
    <mergeCell ref="B3:J3"/>
    <mergeCell ref="B2:J2"/>
  </mergeCells>
  <printOptions/>
  <pageMargins left="0.7480314960629921" right="0.15748031496062992" top="0.5118110236220472" bottom="0.984251968503937" header="0.2755905511811024" footer="0.5118110236220472"/>
  <pageSetup horizontalDpi="600" verticalDpi="600" orientation="portrait" paperSize="9" scale="80" r:id="rId1"/>
  <rowBreaks count="1" manualBreakCount="1">
    <brk id="4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2019-03-21T10:34:17Z</cp:lastPrinted>
  <dcterms:created xsi:type="dcterms:W3CDTF">1996-10-08T23:32:33Z</dcterms:created>
  <dcterms:modified xsi:type="dcterms:W3CDTF">2019-04-17T13:19:54Z</dcterms:modified>
  <cp:category/>
  <cp:version/>
  <cp:contentType/>
  <cp:contentStatus/>
</cp:coreProperties>
</file>